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e\Documents\Radio\YARA\2019 Operation Nanook\Emcomms\"/>
    </mc:Choice>
  </mc:AlternateContent>
  <xr:revisionPtr revIDLastSave="0" documentId="13_ncr:1_{A4657C79-8DBE-4A69-B742-343FC3E62BF7}" xr6:coauthVersionLast="41" xr6:coauthVersionMax="41" xr10:uidLastSave="{00000000-0000-0000-0000-000000000000}"/>
  <bookViews>
    <workbookView xWindow="4725" yWindow="75" windowWidth="14460" windowHeight="8820" xr2:uid="{CA3E548D-47D7-438C-8BC5-0F2A932750C3}"/>
  </bookViews>
  <sheets>
    <sheet name="Print Report" sheetId="4" r:id="rId1"/>
    <sheet name="Receiver input" sheetId="1" r:id="rId2"/>
    <sheet name="Sender Input" sheetId="3" r:id="rId3"/>
    <sheet name="Lookup Tables" sheetId="2" r:id="rId4"/>
  </sheets>
  <definedNames>
    <definedName name="Print_Page">'Print Report'!$A$2:$H$33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B5" i="3"/>
  <c r="B8" i="3" s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B56" i="1"/>
  <c r="I40" i="3"/>
  <c r="B8" i="1"/>
  <c r="B55" i="1"/>
  <c r="B57" i="1" l="1"/>
  <c r="B51" i="1"/>
  <c r="B25" i="1"/>
  <c r="B24" i="1"/>
  <c r="B23" i="1"/>
  <c r="B10" i="3" l="1"/>
  <c r="F8" i="3"/>
  <c r="I39" i="3"/>
  <c r="E28" i="3"/>
  <c r="E27" i="3"/>
  <c r="E26" i="3"/>
  <c r="E25" i="3"/>
  <c r="E38" i="3"/>
  <c r="E37" i="3"/>
  <c r="E36" i="3"/>
  <c r="E35" i="3"/>
  <c r="E34" i="3"/>
  <c r="E33" i="3"/>
  <c r="E32" i="3"/>
  <c r="E31" i="3"/>
  <c r="E30" i="3"/>
  <c r="E29" i="3"/>
  <c r="E24" i="3"/>
  <c r="E23" i="3"/>
  <c r="E22" i="3"/>
  <c r="E21" i="3"/>
  <c r="E20" i="3"/>
  <c r="E19" i="3"/>
  <c r="B46" i="3" l="1"/>
  <c r="B44" i="3"/>
  <c r="B45" i="3"/>
  <c r="F10" i="3"/>
  <c r="C44" i="3" l="1"/>
  <c r="D44" i="3"/>
  <c r="C45" i="3"/>
  <c r="D45" i="3"/>
  <c r="C46" i="3"/>
  <c r="D46" i="3"/>
  <c r="C30" i="4"/>
  <c r="F7" i="4"/>
  <c r="C8" i="4"/>
  <c r="C47" i="3" l="1"/>
  <c r="B22" i="1"/>
  <c r="F17" i="1"/>
  <c r="F19" i="1"/>
  <c r="C25" i="1"/>
  <c r="C7" i="4" s="1"/>
  <c r="C5" i="4"/>
  <c r="F18" i="1"/>
  <c r="B28" i="1"/>
  <c r="C28" i="1" s="1"/>
  <c r="F9" i="4" s="1"/>
  <c r="B27" i="1"/>
  <c r="C27" i="1" s="1"/>
  <c r="C9" i="4" s="1"/>
  <c r="B50" i="1"/>
  <c r="C28" i="4" s="1"/>
  <c r="B29" i="1"/>
  <c r="C29" i="1" s="1"/>
  <c r="C10" i="4" s="1"/>
  <c r="B26" i="1"/>
  <c r="C26" i="1" s="1"/>
  <c r="C6" i="4" s="1"/>
  <c r="B9" i="3" l="1"/>
  <c r="F9" i="3" s="1"/>
  <c r="B47" i="1"/>
  <c r="D47" i="1" s="1"/>
  <c r="E23" i="4" s="1"/>
  <c r="B43" i="1"/>
  <c r="D43" i="1" s="1"/>
  <c r="E19" i="4" s="1"/>
  <c r="B39" i="1"/>
  <c r="D39" i="1" s="1"/>
  <c r="C23" i="4" s="1"/>
  <c r="B35" i="1"/>
  <c r="D35" i="1" s="1"/>
  <c r="C19" i="4" s="1"/>
  <c r="B31" i="1"/>
  <c r="D31" i="1" s="1"/>
  <c r="C15" i="4" s="1"/>
  <c r="B45" i="1"/>
  <c r="D45" i="1" s="1"/>
  <c r="E21" i="4" s="1"/>
  <c r="B33" i="1"/>
  <c r="D33" i="1" s="1"/>
  <c r="C17" i="4" s="1"/>
  <c r="B48" i="1"/>
  <c r="D48" i="1" s="1"/>
  <c r="E24" i="4" s="1"/>
  <c r="B36" i="1"/>
  <c r="D36" i="1" s="1"/>
  <c r="C20" i="4" s="1"/>
  <c r="B46" i="1"/>
  <c r="D46" i="1" s="1"/>
  <c r="E22" i="4" s="1"/>
  <c r="B42" i="1"/>
  <c r="D42" i="1" s="1"/>
  <c r="C26" i="4" s="1"/>
  <c r="B38" i="1"/>
  <c r="D38" i="1" s="1"/>
  <c r="C22" i="4" s="1"/>
  <c r="B34" i="1"/>
  <c r="D34" i="1" s="1"/>
  <c r="C18" i="4" s="1"/>
  <c r="B30" i="1"/>
  <c r="D30" i="1" s="1"/>
  <c r="C14" i="4" s="1"/>
  <c r="B41" i="1"/>
  <c r="D41" i="1" s="1"/>
  <c r="C25" i="4" s="1"/>
  <c r="B37" i="1"/>
  <c r="D37" i="1" s="1"/>
  <c r="C21" i="4" s="1"/>
  <c r="B44" i="1"/>
  <c r="D44" i="1" s="1"/>
  <c r="E20" i="4" s="1"/>
  <c r="B40" i="1"/>
  <c r="D40" i="1" s="1"/>
  <c r="C24" i="4" s="1"/>
  <c r="B32" i="1"/>
  <c r="D32" i="1" s="1"/>
  <c r="C16" i="4" s="1"/>
  <c r="B49" i="1"/>
  <c r="D49" i="1" s="1"/>
  <c r="E25" i="4" s="1"/>
  <c r="E56" i="1"/>
  <c r="E55" i="1"/>
</calcChain>
</file>

<file path=xl/sharedStrings.xml><?xml version="1.0" encoding="utf-8"?>
<sst xmlns="http://schemas.openxmlformats.org/spreadsheetml/2006/main" count="176" uniqueCount="112">
  <si>
    <t>Yukon SE Alaska Emergency Preparedness Net Check-in</t>
  </si>
  <si>
    <t>Day</t>
  </si>
  <si>
    <t>UTC</t>
  </si>
  <si>
    <t>Type</t>
  </si>
  <si>
    <t>Juneau</t>
  </si>
  <si>
    <t>Haines</t>
  </si>
  <si>
    <t>Tagish</t>
  </si>
  <si>
    <t>Teslin</t>
  </si>
  <si>
    <t>APRS Form #</t>
  </si>
  <si>
    <t>Whitehorse</t>
  </si>
  <si>
    <t>Guests:</t>
  </si>
  <si>
    <t>Comments:</t>
  </si>
  <si>
    <t>Sender</t>
  </si>
  <si>
    <t>Version</t>
  </si>
  <si>
    <t>Version 1.0</t>
  </si>
  <si>
    <t>Sunday</t>
  </si>
  <si>
    <t>Monday</t>
  </si>
  <si>
    <t>Tuesday</t>
  </si>
  <si>
    <t>Wednesday</t>
  </si>
  <si>
    <t>Thursday</t>
  </si>
  <si>
    <t>Friday</t>
  </si>
  <si>
    <t>Saturday</t>
  </si>
  <si>
    <t>Simulated Emergency</t>
  </si>
  <si>
    <t>NetCrtl</t>
  </si>
  <si>
    <t>VV1PJB Pam</t>
  </si>
  <si>
    <t>VY1RF Ray</t>
  </si>
  <si>
    <t>VY1GP George</t>
  </si>
  <si>
    <t>VY1CC Charlie</t>
  </si>
  <si>
    <t>VY1KX Allen</t>
  </si>
  <si>
    <t>Type:</t>
  </si>
  <si>
    <t>Day:</t>
  </si>
  <si>
    <t>Date:</t>
  </si>
  <si>
    <t>n</t>
  </si>
  <si>
    <t>APRS - Report</t>
  </si>
  <si>
    <t>Type of Report:</t>
  </si>
  <si>
    <t>Net Control:</t>
  </si>
  <si>
    <t>Location:</t>
  </si>
  <si>
    <t>Sender:</t>
  </si>
  <si>
    <t>The following checked in as available for the next 24 hours:</t>
  </si>
  <si>
    <t>Juneau:</t>
  </si>
  <si>
    <t>Haines:</t>
  </si>
  <si>
    <t>Tagish:</t>
  </si>
  <si>
    <t>Whitehorse:</t>
  </si>
  <si>
    <t>Regular Preparedness Net</t>
  </si>
  <si>
    <t>Yukon Time:</t>
  </si>
  <si>
    <t>Location</t>
  </si>
  <si>
    <t>Carcross</t>
  </si>
  <si>
    <t>APRS Line 1:</t>
  </si>
  <si>
    <t>APRS Line 2:</t>
  </si>
  <si>
    <t>APRS Line 3:</t>
  </si>
  <si>
    <t>Entry Boxes</t>
  </si>
  <si>
    <t>Time:</t>
  </si>
  <si>
    <t>Info to send</t>
  </si>
  <si>
    <t>yymmdd</t>
  </si>
  <si>
    <t>hhmm (24hr)</t>
  </si>
  <si>
    <t>REAL EMERGENCY</t>
  </si>
  <si>
    <t>1 = Regular Preparedness Net, 2 = Simulated Emergency, 3 = REAL EMERGENCY</t>
  </si>
  <si>
    <t>1=Sunday, 2=Monday, 3=Tuesday, 4=Wednesday, 5=Thursday, 6=Friday, 7=Saturday</t>
  </si>
  <si>
    <t>1</t>
  </si>
  <si>
    <t>1=VY1PJB Pam, 2=VY1RF Ray, 3=VY1GP George, 4=VY1CC Charlie, 5=VY1JY John</t>
  </si>
  <si>
    <t>1= Whitehorse, 2=Teslin, 3=Carcross, 4=Haines</t>
  </si>
  <si>
    <t>KL7OB John</t>
  </si>
  <si>
    <t>KL7IWC Larry</t>
  </si>
  <si>
    <t>VY1DW Doug</t>
  </si>
  <si>
    <t>VY1FC Malcolm</t>
  </si>
  <si>
    <t>VY1IRM Ian</t>
  </si>
  <si>
    <t>VY1JC James</t>
  </si>
  <si>
    <t>VY1JY John</t>
  </si>
  <si>
    <t>KL7SKA Bob</t>
  </si>
  <si>
    <t>VY1GHR George</t>
  </si>
  <si>
    <t>VY1MAP Terry</t>
  </si>
  <si>
    <t>VY1MB Bob</t>
  </si>
  <si>
    <t>VY1MK Mark</t>
  </si>
  <si>
    <t>VY1PJB Pam</t>
  </si>
  <si>
    <t>VY1RT Ron</t>
  </si>
  <si>
    <t>VY1TT Dennis</t>
  </si>
  <si>
    <t>VY1YU Yuuri (Away until April)</t>
  </si>
  <si>
    <t>(VY1GP George, VY1CC Charlie)</t>
  </si>
  <si>
    <t>(VY1PJB ch'd in, not available)</t>
  </si>
  <si>
    <t>Info received: Enter APRS info in boxes</t>
  </si>
  <si>
    <t>3</t>
  </si>
  <si>
    <t>APRS Form #:</t>
  </si>
  <si>
    <t>APRS - Report Ready to Print</t>
  </si>
  <si>
    <t>APRS - Report Data</t>
  </si>
  <si>
    <t>Teslin:</t>
  </si>
  <si>
    <t>Instructions: Enter info in the entry boxes. Copy or enter APRS lines into radio</t>
  </si>
  <si>
    <t>y</t>
  </si>
  <si>
    <t>d700</t>
  </si>
  <si>
    <t>d7</t>
  </si>
  <si>
    <t>0001</t>
  </si>
  <si>
    <t>length</t>
  </si>
  <si>
    <t>VE7AB Arnie,</t>
  </si>
  <si>
    <t>VY1PJB checked in, not available</t>
  </si>
  <si>
    <t>Msg#:</t>
  </si>
  <si>
    <t>Msg # (1234) four characters long e.g. 0001</t>
  </si>
  <si>
    <t>Character Conversions</t>
  </si>
  <si>
    <t>Enter date, time, and day the message sent</t>
  </si>
  <si>
    <t>0001  VY1PJB checked in, not available</t>
  </si>
  <si>
    <t>0001 11139EA74E VE7AB Arnie,</t>
  </si>
  <si>
    <t>64 max characters</t>
  </si>
  <si>
    <t>45 max characters</t>
  </si>
  <si>
    <t xml:space="preserve">0001 template http://yara.ca - y01-1.01.xlsx </t>
  </si>
  <si>
    <t>Instructions: Enter the date, time, &amp;  day, then copy &amp; paste or enter the received APRS data into the APRS boxes, print</t>
  </si>
  <si>
    <t>Form #:</t>
  </si>
  <si>
    <t>Y01</t>
  </si>
  <si>
    <t>Emergency Preparedness Check-in</t>
  </si>
  <si>
    <t>Sender Form:</t>
  </si>
  <si>
    <t>Receiver Form:</t>
  </si>
  <si>
    <t>1. Check that sender form and receiver for are the same</t>
  </si>
  <si>
    <t>2. Enter day, date, and time</t>
  </si>
  <si>
    <t>3. Enter received APRS data into APRS boxes line by line</t>
  </si>
  <si>
    <t>4. Print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</si>
</sst>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49" fontId="0" fillId="0" borderId="0" xfId="0" applyNumberFormat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2" xfId="0" applyFont="1" applyBorder="1"/>
    <xf numFmtId="0" fontId="0" fillId="0" borderId="7" xfId="0" applyBorder="1"/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1" fillId="2" borderId="0" xfId="0" applyFont="1" applyFill="1"/>
    <xf numFmtId="0" fontId="0" fillId="2" borderId="0" xfId="0" applyFill="1"/>
    <xf numFmtId="0" fontId="0" fillId="0" borderId="2" xfId="0" applyBorder="1"/>
    <xf numFmtId="0" fontId="0" fillId="0" borderId="8" xfId="0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0" xfId="0" applyNumberFormat="1"/>
    <xf numFmtId="0" fontId="0" fillId="0" borderId="1" xfId="0" applyNumberFormat="1" applyBorder="1"/>
    <xf numFmtId="0" fontId="0" fillId="0" borderId="3" xfId="0" applyNumberFormat="1" applyBorder="1"/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1" xfId="0" applyNumberForma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D699-5A63-4BE4-9BE8-220DB501EC6F}">
  <dimension ref="B1:G31"/>
  <sheetViews>
    <sheetView tabSelected="1" workbookViewId="0">
      <selection activeCell="B34" sqref="B34"/>
    </sheetView>
  </sheetViews>
  <sheetFormatPr defaultRowHeight="15" x14ac:dyDescent="0.25"/>
  <cols>
    <col min="1" max="1" width="7.28515625" customWidth="1"/>
    <col min="2" max="2" width="14.7109375" customWidth="1"/>
    <col min="3" max="3" width="11.140625" customWidth="1"/>
    <col min="5" max="5" width="16.7109375" customWidth="1"/>
  </cols>
  <sheetData>
    <row r="1" spans="2:7" ht="32.25" customHeight="1" x14ac:dyDescent="0.25">
      <c r="B1" s="27" t="s">
        <v>82</v>
      </c>
      <c r="C1" s="27"/>
      <c r="D1" s="27"/>
      <c r="E1" s="27"/>
      <c r="F1" s="27"/>
      <c r="G1" s="27"/>
    </row>
    <row r="2" spans="2:7" ht="32.25" customHeight="1" x14ac:dyDescent="0.25">
      <c r="B2" s="6"/>
      <c r="C2" s="6"/>
      <c r="D2" s="6"/>
      <c r="E2" s="6"/>
      <c r="F2" s="6"/>
      <c r="G2" s="6"/>
    </row>
    <row r="3" spans="2:7" ht="30" customHeight="1" x14ac:dyDescent="0.3">
      <c r="B3" s="26" t="s">
        <v>0</v>
      </c>
      <c r="C3" s="26"/>
      <c r="D3" s="26"/>
      <c r="E3" s="26"/>
      <c r="F3" s="26"/>
      <c r="G3" s="26"/>
    </row>
    <row r="4" spans="2:7" ht="36.75" customHeight="1" x14ac:dyDescent="0.25">
      <c r="B4" s="6"/>
      <c r="C4" s="6"/>
      <c r="D4" s="6"/>
      <c r="E4" s="6"/>
      <c r="F4" s="6"/>
    </row>
    <row r="5" spans="2:7" x14ac:dyDescent="0.25">
      <c r="B5" s="7" t="s">
        <v>81</v>
      </c>
      <c r="C5" s="8" t="str">
        <f>'Receiver input'!B8</f>
        <v>y01-1.01.xlsx</v>
      </c>
      <c r="D5" s="8"/>
      <c r="E5" s="8"/>
      <c r="F5" s="8"/>
      <c r="G5" s="9"/>
    </row>
    <row r="6" spans="2:7" x14ac:dyDescent="0.25">
      <c r="B6" s="10" t="s">
        <v>34</v>
      </c>
      <c r="C6" t="str">
        <f>'Receiver input'!C26</f>
        <v>Regular Preparedness Net</v>
      </c>
      <c r="G6" s="11"/>
    </row>
    <row r="7" spans="2:7" x14ac:dyDescent="0.25">
      <c r="B7" s="10" t="s">
        <v>30</v>
      </c>
      <c r="C7" t="str">
        <f>'Receiver input'!C25</f>
        <v>Sunday</v>
      </c>
      <c r="E7" s="2" t="s">
        <v>44</v>
      </c>
      <c r="F7" s="3" t="str">
        <f>'Receiver input'!B24</f>
        <v>22:45</v>
      </c>
      <c r="G7" s="11"/>
    </row>
    <row r="8" spans="2:7" x14ac:dyDescent="0.25">
      <c r="B8" s="10" t="s">
        <v>31</v>
      </c>
      <c r="C8" t="str">
        <f>'Receiver input'!B23</f>
        <v>2019-03-31</v>
      </c>
      <c r="E8" s="2" t="s">
        <v>2</v>
      </c>
      <c r="G8" s="11"/>
    </row>
    <row r="9" spans="2:7" x14ac:dyDescent="0.25">
      <c r="B9" s="10" t="s">
        <v>35</v>
      </c>
      <c r="C9" t="str">
        <f>'Receiver input'!C27</f>
        <v>VV1PJB Pam</v>
      </c>
      <c r="E9" s="2" t="s">
        <v>36</v>
      </c>
      <c r="F9" t="str">
        <f>'Receiver input'!C28</f>
        <v>Whitehorse</v>
      </c>
      <c r="G9" s="11"/>
    </row>
    <row r="10" spans="2:7" x14ac:dyDescent="0.25">
      <c r="B10" s="12" t="s">
        <v>37</v>
      </c>
      <c r="C10" s="13" t="str">
        <f>'Receiver input'!C29</f>
        <v>VY1GP George</v>
      </c>
      <c r="D10" s="13"/>
      <c r="E10" s="13"/>
      <c r="F10" s="13"/>
      <c r="G10" s="14"/>
    </row>
    <row r="11" spans="2:7" x14ac:dyDescent="0.25">
      <c r="B11" s="2"/>
    </row>
    <row r="12" spans="2:7" x14ac:dyDescent="0.25">
      <c r="B12" s="7" t="s">
        <v>38</v>
      </c>
      <c r="C12" s="8"/>
      <c r="D12" s="8"/>
      <c r="E12" s="8"/>
      <c r="F12" s="8"/>
      <c r="G12" s="9"/>
    </row>
    <row r="13" spans="2:7" x14ac:dyDescent="0.25">
      <c r="B13" s="17"/>
      <c r="G13" s="11"/>
    </row>
    <row r="14" spans="2:7" x14ac:dyDescent="0.25">
      <c r="B14" s="10" t="s">
        <v>39</v>
      </c>
      <c r="C14" t="str">
        <f>CONCATENATE('Receiver input'!C30," - ",'Receiver input'!D30)</f>
        <v>KL7OB John - No</v>
      </c>
      <c r="G14" s="11"/>
    </row>
    <row r="15" spans="2:7" x14ac:dyDescent="0.25">
      <c r="B15" s="17"/>
      <c r="C15" t="str">
        <f>CONCATENATE('Receiver input'!C31," - ",'Receiver input'!D31)</f>
        <v>KL7IWC Larry - No</v>
      </c>
      <c r="G15" s="11"/>
    </row>
    <row r="16" spans="2:7" x14ac:dyDescent="0.25">
      <c r="B16" s="10" t="s">
        <v>40</v>
      </c>
      <c r="C16" t="str">
        <f>CONCATENATE('Receiver input'!C32," - ",'Receiver input'!D32)</f>
        <v>KL7SKA Bob - Yes</v>
      </c>
      <c r="G16" s="11"/>
    </row>
    <row r="17" spans="2:7" x14ac:dyDescent="0.25">
      <c r="B17" s="10" t="s">
        <v>41</v>
      </c>
      <c r="C17" t="str">
        <f>CONCATENATE('Receiver input'!C33," - ",'Receiver input'!D33)</f>
        <v>VY1GHR George - Yes</v>
      </c>
      <c r="G17" s="11"/>
    </row>
    <row r="18" spans="2:7" x14ac:dyDescent="0.25">
      <c r="B18" s="10" t="s">
        <v>84</v>
      </c>
      <c r="C18" t="str">
        <f>CONCATENATE('Receiver input'!C34," - ",'Receiver input'!D34)</f>
        <v>VY1RF Ray - Yes</v>
      </c>
      <c r="G18" s="11"/>
    </row>
    <row r="19" spans="2:7" x14ac:dyDescent="0.25">
      <c r="B19" s="10" t="s">
        <v>42</v>
      </c>
      <c r="C19" t="str">
        <f>CONCATENATE('Receiver input'!C35," - ",'Receiver input'!D35)</f>
        <v>VY1CC Charlie - Yes</v>
      </c>
      <c r="E19" t="str">
        <f>CONCATENATE('Receiver input'!C43," - ",'Receiver input'!D43)</f>
        <v>VY1MAP Terry - Yes</v>
      </c>
      <c r="G19" s="11"/>
    </row>
    <row r="20" spans="2:7" x14ac:dyDescent="0.25">
      <c r="B20" s="17"/>
      <c r="C20" t="str">
        <f>CONCATENATE('Receiver input'!C36," - ",'Receiver input'!D36)</f>
        <v>VY1DW Doug - No</v>
      </c>
      <c r="E20" t="str">
        <f>CONCATENATE('Receiver input'!C44," - ",'Receiver input'!D44)</f>
        <v>VY1MB Bob - No</v>
      </c>
      <c r="G20" s="11"/>
    </row>
    <row r="21" spans="2:7" x14ac:dyDescent="0.25">
      <c r="B21" s="17"/>
      <c r="C21" t="str">
        <f>CONCATENATE('Receiver input'!C37," - ",'Receiver input'!D37)</f>
        <v>VY1FC Malcolm - No</v>
      </c>
      <c r="E21" t="str">
        <f>CONCATENATE('Receiver input'!C45," - ",'Receiver input'!D45)</f>
        <v>VY1MK Mark - No</v>
      </c>
      <c r="G21" s="11"/>
    </row>
    <row r="22" spans="2:7" x14ac:dyDescent="0.25">
      <c r="B22" s="17"/>
      <c r="C22" t="str">
        <f>CONCATENATE('Receiver input'!C38," - ",'Receiver input'!D38)</f>
        <v>VY1GP George - Yes</v>
      </c>
      <c r="E22" t="str">
        <f>CONCATENATE('Receiver input'!C46," - ",'Receiver input'!D46)</f>
        <v>VY1PJB Pam - Yes</v>
      </c>
      <c r="G22" s="11"/>
    </row>
    <row r="23" spans="2:7" x14ac:dyDescent="0.25">
      <c r="B23" s="17"/>
      <c r="C23" t="str">
        <f>CONCATENATE('Receiver input'!C39," - ",'Receiver input'!D39)</f>
        <v>VY1IRM Ian - No</v>
      </c>
      <c r="E23" t="str">
        <f>CONCATENATE('Receiver input'!C47," - ",'Receiver input'!D47)</f>
        <v>VY1RT Ron - Yes</v>
      </c>
      <c r="G23" s="11"/>
    </row>
    <row r="24" spans="2:7" x14ac:dyDescent="0.25">
      <c r="B24" s="17"/>
      <c r="C24" t="str">
        <f>CONCATENATE('Receiver input'!C40," - ",'Receiver input'!D40)</f>
        <v>VY1JC James - No</v>
      </c>
      <c r="E24" t="str">
        <f>CONCATENATE('Receiver input'!C48," - ",'Receiver input'!D48)</f>
        <v>VY1TT Dennis - Yes</v>
      </c>
      <c r="G24" s="11"/>
    </row>
    <row r="25" spans="2:7" x14ac:dyDescent="0.25">
      <c r="B25" s="17"/>
      <c r="C25" t="str">
        <f>CONCATENATE('Receiver input'!C41," - ",'Receiver input'!D41)</f>
        <v>VY1JY John - Yes</v>
      </c>
      <c r="E25" t="str">
        <f>CONCATENATE('Receiver input'!C49," - ",'Receiver input'!D49)</f>
        <v>VY1YU Yuuri (Away until April) - No</v>
      </c>
      <c r="G25" s="11"/>
    </row>
    <row r="26" spans="2:7" x14ac:dyDescent="0.25">
      <c r="B26" s="17"/>
      <c r="C26" t="str">
        <f>CONCATENATE('Receiver input'!C42," - ",'Receiver input'!D42)</f>
        <v>VY1KX Allen - Yes</v>
      </c>
      <c r="G26" s="11"/>
    </row>
    <row r="27" spans="2:7" x14ac:dyDescent="0.25">
      <c r="B27" s="17"/>
      <c r="G27" s="11"/>
    </row>
    <row r="28" spans="2:7" x14ac:dyDescent="0.25">
      <c r="B28" s="12" t="s">
        <v>10</v>
      </c>
      <c r="C28" s="13" t="str">
        <f>'Receiver input'!B50</f>
        <v>AB Arnie,</v>
      </c>
      <c r="D28" s="13"/>
      <c r="E28" s="13"/>
      <c r="F28" s="13"/>
      <c r="G28" s="14"/>
    </row>
    <row r="30" spans="2:7" x14ac:dyDescent="0.25">
      <c r="B30" s="7" t="s">
        <v>11</v>
      </c>
      <c r="C30" s="22" t="str">
        <f>'Receiver input'!B51</f>
        <v xml:space="preserve"> VY1PJB checked in, not available</v>
      </c>
      <c r="D30" s="22"/>
      <c r="E30" s="22"/>
      <c r="F30" s="22"/>
      <c r="G30" s="23"/>
    </row>
    <row r="31" spans="2:7" x14ac:dyDescent="0.25">
      <c r="B31" s="18"/>
      <c r="C31" s="24"/>
      <c r="D31" s="24"/>
      <c r="E31" s="24"/>
      <c r="F31" s="24"/>
      <c r="G31" s="25"/>
    </row>
  </sheetData>
  <mergeCells count="3">
    <mergeCell ref="C30:G31"/>
    <mergeCell ref="B3:G3"/>
    <mergeCell ref="B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2802B-83DD-4CF8-8F03-5F3A7E4E236E}">
  <dimension ref="A1:N57"/>
  <sheetViews>
    <sheetView workbookViewId="0">
      <selection activeCell="A6" sqref="A6:XFD6"/>
    </sheetView>
  </sheetViews>
  <sheetFormatPr defaultRowHeight="15" x14ac:dyDescent="0.25"/>
  <cols>
    <col min="1" max="1" width="14" customWidth="1"/>
    <col min="3" max="3" width="13.140625" customWidth="1"/>
    <col min="4" max="4" width="12" customWidth="1"/>
    <col min="5" max="5" width="11.85546875" customWidth="1"/>
  </cols>
  <sheetData>
    <row r="1" spans="1:14" x14ac:dyDescent="0.25">
      <c r="A1" s="2" t="s">
        <v>102</v>
      </c>
    </row>
    <row r="2" spans="1:14" x14ac:dyDescent="0.25">
      <c r="A2" s="38" t="s">
        <v>108</v>
      </c>
    </row>
    <row r="3" spans="1:14" x14ac:dyDescent="0.25">
      <c r="A3" s="38" t="s">
        <v>109</v>
      </c>
    </row>
    <row r="4" spans="1:14" x14ac:dyDescent="0.25">
      <c r="A4" s="38" t="s">
        <v>110</v>
      </c>
    </row>
    <row r="5" spans="1:14" x14ac:dyDescent="0.25">
      <c r="A5" s="38" t="s">
        <v>111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8.75" x14ac:dyDescent="0.3">
      <c r="A6" s="26" t="s">
        <v>0</v>
      </c>
      <c r="B6" s="26"/>
      <c r="C6" s="26"/>
      <c r="D6" s="26"/>
      <c r="E6" s="26"/>
      <c r="F6" s="26"/>
      <c r="G6" s="26"/>
      <c r="H6" s="26"/>
    </row>
    <row r="7" spans="1:14" ht="15" customHeight="1" x14ac:dyDescent="0.3">
      <c r="A7" t="s">
        <v>83</v>
      </c>
      <c r="B7" s="19"/>
      <c r="C7" s="19"/>
      <c r="D7" s="19"/>
      <c r="E7" s="19"/>
      <c r="F7" s="19"/>
      <c r="G7" s="19"/>
      <c r="H7" s="19"/>
    </row>
    <row r="8" spans="1:14" ht="15.75" customHeight="1" x14ac:dyDescent="0.3">
      <c r="A8" s="37" t="s">
        <v>106</v>
      </c>
      <c r="B8" t="str">
        <f>MID(B17,32,13)</f>
        <v>y01-1.01.xlsx</v>
      </c>
      <c r="C8" s="19"/>
      <c r="D8" s="19"/>
      <c r="E8" s="19"/>
      <c r="F8" s="19"/>
      <c r="G8" s="19"/>
      <c r="H8" s="19"/>
    </row>
    <row r="9" spans="1:14" ht="18" customHeight="1" x14ac:dyDescent="0.3">
      <c r="A9" s="37" t="s">
        <v>107</v>
      </c>
      <c r="B9" t="str">
        <f ca="1">MID(CELL("filename"),SEARCH("[",CELL("filename"))+1, SEARCH("]",CELL("filename"))-SEARCH("[",CELL("filename"))-1)</f>
        <v>y01-1.01.xlsx</v>
      </c>
      <c r="C9" s="19"/>
      <c r="D9" s="19"/>
      <c r="E9" s="19"/>
      <c r="F9" s="19"/>
      <c r="G9" s="19"/>
      <c r="H9" s="19"/>
    </row>
    <row r="10" spans="1:14" ht="20.25" customHeight="1" x14ac:dyDescent="0.3">
      <c r="A10" s="19"/>
      <c r="B10" s="19"/>
      <c r="C10" s="19"/>
      <c r="D10" s="19"/>
      <c r="E10" s="19"/>
      <c r="F10" s="19"/>
      <c r="G10" s="19"/>
      <c r="H10" s="19"/>
    </row>
    <row r="11" spans="1:14" ht="14.25" customHeight="1" x14ac:dyDescent="0.3">
      <c r="A11" s="21" t="s">
        <v>96</v>
      </c>
      <c r="B11" s="20"/>
      <c r="C11" s="20"/>
      <c r="D11" s="19"/>
      <c r="E11" s="19"/>
      <c r="F11" s="19"/>
      <c r="G11" s="19"/>
      <c r="H11" s="19"/>
    </row>
    <row r="12" spans="1:14" x14ac:dyDescent="0.25">
      <c r="A12" t="s">
        <v>30</v>
      </c>
      <c r="B12" s="5" t="s">
        <v>58</v>
      </c>
      <c r="C12" t="s">
        <v>57</v>
      </c>
    </row>
    <row r="13" spans="1:14" x14ac:dyDescent="0.25">
      <c r="A13" t="s">
        <v>31</v>
      </c>
      <c r="B13" s="5">
        <v>190331</v>
      </c>
      <c r="C13" t="s">
        <v>53</v>
      </c>
    </row>
    <row r="14" spans="1:14" x14ac:dyDescent="0.25">
      <c r="A14" t="s">
        <v>51</v>
      </c>
      <c r="B14" s="5">
        <v>2245</v>
      </c>
      <c r="C14" t="s">
        <v>54</v>
      </c>
    </row>
    <row r="15" spans="1:14" x14ac:dyDescent="0.25">
      <c r="B15" s="4"/>
    </row>
    <row r="16" spans="1:14" x14ac:dyDescent="0.25">
      <c r="A16" s="15" t="s">
        <v>79</v>
      </c>
      <c r="B16" s="16"/>
      <c r="C16" s="16"/>
      <c r="F16" s="35" t="s">
        <v>90</v>
      </c>
    </row>
    <row r="17" spans="1:9" x14ac:dyDescent="0.25">
      <c r="A17" t="s">
        <v>47</v>
      </c>
      <c r="B17" s="29" t="s">
        <v>101</v>
      </c>
      <c r="C17" s="29"/>
      <c r="D17" s="29"/>
      <c r="E17" s="29"/>
      <c r="F17">
        <f>LEN(B17)</f>
        <v>45</v>
      </c>
      <c r="G17" s="34"/>
      <c r="H17" s="34"/>
      <c r="I17" s="34"/>
    </row>
    <row r="18" spans="1:9" x14ac:dyDescent="0.25">
      <c r="A18" t="s">
        <v>48</v>
      </c>
      <c r="B18" s="29" t="s">
        <v>98</v>
      </c>
      <c r="C18" s="29"/>
      <c r="D18" s="29"/>
      <c r="E18" s="29"/>
      <c r="F18">
        <f>LEN(B18)</f>
        <v>28</v>
      </c>
      <c r="G18" s="34"/>
      <c r="H18" s="34"/>
      <c r="I18" s="34"/>
    </row>
    <row r="19" spans="1:9" x14ac:dyDescent="0.25">
      <c r="A19" t="s">
        <v>49</v>
      </c>
      <c r="B19" s="29" t="s">
        <v>97</v>
      </c>
      <c r="C19" s="29"/>
      <c r="D19" s="29"/>
      <c r="E19" s="29"/>
      <c r="F19">
        <f>LEN(B19)</f>
        <v>38</v>
      </c>
      <c r="G19" s="34"/>
      <c r="H19" s="34"/>
      <c r="I19" s="34"/>
    </row>
    <row r="20" spans="1:9" x14ac:dyDescent="0.25">
      <c r="C20" s="2"/>
    </row>
    <row r="21" spans="1:9" x14ac:dyDescent="0.25">
      <c r="A21" t="s">
        <v>8</v>
      </c>
    </row>
    <row r="22" spans="1:9" x14ac:dyDescent="0.25">
      <c r="A22" t="s">
        <v>93</v>
      </c>
      <c r="B22" t="str">
        <f>MID(B17,1,4)</f>
        <v>0001</v>
      </c>
    </row>
    <row r="23" spans="1:9" x14ac:dyDescent="0.25">
      <c r="A23" t="s">
        <v>31</v>
      </c>
      <c r="B23" t="str">
        <f>CONCATENATE("20",MID(B13,1,2),"-",MID(B13,3,2),"-",MID(B13,5,2))</f>
        <v>2019-03-31</v>
      </c>
      <c r="C23" s="2"/>
    </row>
    <row r="24" spans="1:9" x14ac:dyDescent="0.25">
      <c r="A24" t="s">
        <v>51</v>
      </c>
      <c r="B24" t="str">
        <f>CONCATENATE(MID(B14,1,2),":",MID(B14,3,2))</f>
        <v>22:45</v>
      </c>
    </row>
    <row r="25" spans="1:9" x14ac:dyDescent="0.25">
      <c r="A25" t="s">
        <v>30</v>
      </c>
      <c r="B25" s="4" t="str">
        <f>B12</f>
        <v>1</v>
      </c>
      <c r="C25" t="str">
        <f>VLOOKUP(VALUE(B25),'Lookup Tables'!B9:C15,2,FALSE)</f>
        <v>Sunday</v>
      </c>
    </row>
    <row r="26" spans="1:9" x14ac:dyDescent="0.25">
      <c r="A26" t="s">
        <v>29</v>
      </c>
      <c r="B26" t="str">
        <f>MID(B18,6,1)</f>
        <v>1</v>
      </c>
      <c r="C26" t="str">
        <f>VLOOKUP(VALUE(B26),'Lookup Tables'!B6:D8,2,FALSE)</f>
        <v>Regular Preparedness Net</v>
      </c>
    </row>
    <row r="27" spans="1:9" x14ac:dyDescent="0.25">
      <c r="A27" t="s">
        <v>35</v>
      </c>
      <c r="B27" t="str">
        <f>MID(B18,7,1)</f>
        <v>1</v>
      </c>
      <c r="C27" t="str">
        <f>VLOOKUP(VALUE(B27),'Lookup Tables'!B16:D20,2,FALSE)</f>
        <v>VV1PJB Pam</v>
      </c>
    </row>
    <row r="28" spans="1:9" x14ac:dyDescent="0.25">
      <c r="A28" t="s">
        <v>36</v>
      </c>
      <c r="B28" t="str">
        <f>MID(B18,8,1)</f>
        <v>1</v>
      </c>
      <c r="C28" t="str">
        <f>VLOOKUP(VALUE(B28),'Lookup Tables'!B21:C25,2,FALSE)</f>
        <v>Whitehorse</v>
      </c>
    </row>
    <row r="29" spans="1:9" x14ac:dyDescent="0.25">
      <c r="A29" t="s">
        <v>12</v>
      </c>
      <c r="B29" t="str">
        <f>MID(B18,9,1)</f>
        <v>3</v>
      </c>
      <c r="C29" t="str">
        <f>VLOOKUP(VALUE(B29),'Lookup Tables'!B26:D30,2,FALSE)</f>
        <v>VY1GP George</v>
      </c>
    </row>
    <row r="30" spans="1:9" x14ac:dyDescent="0.25">
      <c r="A30" t="s">
        <v>4</v>
      </c>
      <c r="B30" s="1" t="str">
        <f>MID(B$57,E30,1)</f>
        <v>0</v>
      </c>
      <c r="C30" t="str">
        <f>'Sender Input'!C19</f>
        <v>KL7OB John</v>
      </c>
      <c r="D30" t="str">
        <f>IF(B30="1","Yes","No")</f>
        <v>No</v>
      </c>
      <c r="E30">
        <v>1</v>
      </c>
    </row>
    <row r="31" spans="1:9" x14ac:dyDescent="0.25">
      <c r="B31" s="1" t="str">
        <f t="shared" ref="B31:B49" si="0">MID(B$57,E31,1)</f>
        <v>0</v>
      </c>
      <c r="C31" t="str">
        <f>'Sender Input'!C20</f>
        <v>KL7IWC Larry</v>
      </c>
      <c r="D31" t="str">
        <f t="shared" ref="D31:D49" si="1">IF(B31="1","Yes","No")</f>
        <v>No</v>
      </c>
      <c r="E31">
        <v>2</v>
      </c>
    </row>
    <row r="32" spans="1:9" x14ac:dyDescent="0.25">
      <c r="A32" t="s">
        <v>5</v>
      </c>
      <c r="B32" s="1" t="str">
        <f t="shared" si="0"/>
        <v>1</v>
      </c>
      <c r="C32" t="str">
        <f>'Sender Input'!C21</f>
        <v>KL7SKA Bob</v>
      </c>
      <c r="D32" t="str">
        <f t="shared" si="1"/>
        <v>Yes</v>
      </c>
      <c r="E32">
        <v>3</v>
      </c>
    </row>
    <row r="33" spans="1:5" x14ac:dyDescent="0.25">
      <c r="A33" t="s">
        <v>6</v>
      </c>
      <c r="B33" s="1" t="str">
        <f t="shared" si="0"/>
        <v>1</v>
      </c>
      <c r="C33" t="str">
        <f>'Sender Input'!C22</f>
        <v>VY1GHR George</v>
      </c>
      <c r="D33" t="str">
        <f t="shared" si="1"/>
        <v>Yes</v>
      </c>
      <c r="E33">
        <v>4</v>
      </c>
    </row>
    <row r="34" spans="1:5" x14ac:dyDescent="0.25">
      <c r="A34" t="s">
        <v>7</v>
      </c>
      <c r="B34" s="1" t="str">
        <f t="shared" si="0"/>
        <v>1</v>
      </c>
      <c r="C34" t="str">
        <f>'Sender Input'!C23</f>
        <v>VY1RF Ray</v>
      </c>
      <c r="D34" t="str">
        <f t="shared" si="1"/>
        <v>Yes</v>
      </c>
      <c r="E34">
        <v>5</v>
      </c>
    </row>
    <row r="35" spans="1:5" x14ac:dyDescent="0.25">
      <c r="B35" s="1" t="str">
        <f t="shared" si="0"/>
        <v>1</v>
      </c>
      <c r="C35" t="str">
        <f>'Sender Input'!C24</f>
        <v>VY1CC Charlie</v>
      </c>
      <c r="D35" t="str">
        <f t="shared" si="1"/>
        <v>Yes</v>
      </c>
      <c r="E35">
        <v>6</v>
      </c>
    </row>
    <row r="36" spans="1:5" x14ac:dyDescent="0.25">
      <c r="B36" s="1" t="str">
        <f t="shared" si="0"/>
        <v>0</v>
      </c>
      <c r="C36" t="str">
        <f>'Sender Input'!C25</f>
        <v>VY1DW Doug</v>
      </c>
      <c r="D36" t="str">
        <f t="shared" si="1"/>
        <v>No</v>
      </c>
      <c r="E36">
        <v>7</v>
      </c>
    </row>
    <row r="37" spans="1:5" x14ac:dyDescent="0.25">
      <c r="B37" s="1" t="str">
        <f t="shared" si="0"/>
        <v>0</v>
      </c>
      <c r="C37" t="str">
        <f>'Sender Input'!C26</f>
        <v>VY1FC Malcolm</v>
      </c>
      <c r="D37" t="str">
        <f t="shared" si="1"/>
        <v>No</v>
      </c>
      <c r="E37">
        <v>8</v>
      </c>
    </row>
    <row r="38" spans="1:5" x14ac:dyDescent="0.25">
      <c r="B38" s="1" t="str">
        <f t="shared" si="0"/>
        <v>1</v>
      </c>
      <c r="C38" t="str">
        <f>'Sender Input'!C27</f>
        <v>VY1GP George</v>
      </c>
      <c r="D38" t="str">
        <f t="shared" si="1"/>
        <v>Yes</v>
      </c>
      <c r="E38">
        <v>9</v>
      </c>
    </row>
    <row r="39" spans="1:5" x14ac:dyDescent="0.25">
      <c r="B39" s="1" t="str">
        <f t="shared" si="0"/>
        <v>0</v>
      </c>
      <c r="C39" t="str">
        <f>'Sender Input'!C28</f>
        <v>VY1IRM Ian</v>
      </c>
      <c r="D39" t="str">
        <f t="shared" si="1"/>
        <v>No</v>
      </c>
      <c r="E39">
        <v>10</v>
      </c>
    </row>
    <row r="40" spans="1:5" x14ac:dyDescent="0.25">
      <c r="B40" s="1" t="str">
        <f t="shared" si="0"/>
        <v>0</v>
      </c>
      <c r="C40" t="str">
        <f>'Sender Input'!C29</f>
        <v>VY1JC James</v>
      </c>
      <c r="D40" t="str">
        <f t="shared" si="1"/>
        <v>No</v>
      </c>
      <c r="E40">
        <v>11</v>
      </c>
    </row>
    <row r="41" spans="1:5" x14ac:dyDescent="0.25">
      <c r="B41" s="1" t="str">
        <f t="shared" si="0"/>
        <v>1</v>
      </c>
      <c r="C41" t="str">
        <f>'Sender Input'!C30</f>
        <v>VY1JY John</v>
      </c>
      <c r="D41" t="str">
        <f t="shared" si="1"/>
        <v>Yes</v>
      </c>
      <c r="E41">
        <v>12</v>
      </c>
    </row>
    <row r="42" spans="1:5" x14ac:dyDescent="0.25">
      <c r="B42" s="1" t="str">
        <f t="shared" si="0"/>
        <v>1</v>
      </c>
      <c r="C42" t="str">
        <f>'Sender Input'!C31</f>
        <v>VY1KX Allen</v>
      </c>
      <c r="D42" t="str">
        <f t="shared" si="1"/>
        <v>Yes</v>
      </c>
      <c r="E42">
        <v>13</v>
      </c>
    </row>
    <row r="43" spans="1:5" x14ac:dyDescent="0.25">
      <c r="B43" s="1" t="str">
        <f t="shared" si="0"/>
        <v>1</v>
      </c>
      <c r="C43" t="str">
        <f>'Sender Input'!C32</f>
        <v>VY1MAP Terry</v>
      </c>
      <c r="D43" t="str">
        <f t="shared" si="1"/>
        <v>Yes</v>
      </c>
      <c r="E43">
        <v>14</v>
      </c>
    </row>
    <row r="44" spans="1:5" x14ac:dyDescent="0.25">
      <c r="B44" s="1" t="str">
        <f t="shared" si="0"/>
        <v>0</v>
      </c>
      <c r="C44" t="str">
        <f>'Sender Input'!C33</f>
        <v>VY1MB Bob</v>
      </c>
      <c r="D44" t="str">
        <f t="shared" si="1"/>
        <v>No</v>
      </c>
      <c r="E44">
        <v>15</v>
      </c>
    </row>
    <row r="45" spans="1:5" x14ac:dyDescent="0.25">
      <c r="B45" s="1" t="str">
        <f t="shared" si="0"/>
        <v>0</v>
      </c>
      <c r="C45" t="str">
        <f>'Sender Input'!C34</f>
        <v>VY1MK Mark</v>
      </c>
      <c r="D45" t="str">
        <f t="shared" si="1"/>
        <v>No</v>
      </c>
      <c r="E45">
        <v>16</v>
      </c>
    </row>
    <row r="46" spans="1:5" x14ac:dyDescent="0.25">
      <c r="B46" s="1" t="str">
        <f t="shared" si="0"/>
        <v>1</v>
      </c>
      <c r="C46" t="str">
        <f>'Sender Input'!C35</f>
        <v>VY1PJB Pam</v>
      </c>
      <c r="D46" t="str">
        <f t="shared" si="1"/>
        <v>Yes</v>
      </c>
      <c r="E46">
        <v>17</v>
      </c>
    </row>
    <row r="47" spans="1:5" x14ac:dyDescent="0.25">
      <c r="B47" s="1" t="str">
        <f t="shared" si="0"/>
        <v>1</v>
      </c>
      <c r="C47" t="str">
        <f>'Sender Input'!C36</f>
        <v>VY1RT Ron</v>
      </c>
      <c r="D47" t="str">
        <f t="shared" si="1"/>
        <v>Yes</v>
      </c>
      <c r="E47">
        <v>18</v>
      </c>
    </row>
    <row r="48" spans="1:5" x14ac:dyDescent="0.25">
      <c r="B48" s="1" t="str">
        <f t="shared" si="0"/>
        <v>1</v>
      </c>
      <c r="C48" t="str">
        <f>'Sender Input'!C37</f>
        <v>VY1TT Dennis</v>
      </c>
      <c r="D48" t="str">
        <f t="shared" si="1"/>
        <v>Yes</v>
      </c>
      <c r="E48">
        <v>19</v>
      </c>
    </row>
    <row r="49" spans="1:5" x14ac:dyDescent="0.25">
      <c r="B49" s="1" t="str">
        <f t="shared" si="0"/>
        <v>0</v>
      </c>
      <c r="C49" t="str">
        <f>'Sender Input'!C38</f>
        <v>VY1YU Yuuri (Away until April)</v>
      </c>
      <c r="D49" t="str">
        <f t="shared" si="1"/>
        <v>No</v>
      </c>
      <c r="E49">
        <v>20</v>
      </c>
    </row>
    <row r="50" spans="1:5" x14ac:dyDescent="0.25">
      <c r="A50" t="s">
        <v>10</v>
      </c>
      <c r="B50" t="str">
        <f>MID(B18,20,30)</f>
        <v>AB Arnie,</v>
      </c>
    </row>
    <row r="51" spans="1:5" x14ac:dyDescent="0.25">
      <c r="A51" t="s">
        <v>11</v>
      </c>
      <c r="B51" t="str">
        <f>MID(B19,6,45)</f>
        <v xml:space="preserve"> VY1PJB checked in, not available</v>
      </c>
    </row>
    <row r="54" spans="1:5" x14ac:dyDescent="0.25">
      <c r="A54" t="s">
        <v>95</v>
      </c>
      <c r="B54" s="4"/>
    </row>
    <row r="55" spans="1:5" x14ac:dyDescent="0.25">
      <c r="B55" t="str">
        <f>MID(B18,10,8)</f>
        <v>9EA74E V</v>
      </c>
      <c r="E55">
        <f>LEN(B55)</f>
        <v>8</v>
      </c>
    </row>
    <row r="56" spans="1:5" x14ac:dyDescent="0.25">
      <c r="B56" t="str">
        <f>CONCATENATE(HEX2BIN(MID(B55,1,2))," ",HEX2BIN(MID(B55,3,2))," ",HEX2BIN(MID(B55,5,2)))</f>
        <v>10011110 10100111 1001110</v>
      </c>
      <c r="E56">
        <f>LEN(B56)</f>
        <v>25</v>
      </c>
    </row>
    <row r="57" spans="1:5" x14ac:dyDescent="0.25">
      <c r="B57" t="str">
        <f>CONCATENATE(MID(B56,2,7),MID(B56,11,7),MID(B56,20,6))</f>
        <v>00111100100111001110</v>
      </c>
    </row>
  </sheetData>
  <mergeCells count="5">
    <mergeCell ref="D5:N5"/>
    <mergeCell ref="A6:H6"/>
    <mergeCell ref="B17:E17"/>
    <mergeCell ref="B18:E18"/>
    <mergeCell ref="B19:E19"/>
  </mergeCells>
  <pageMargins left="0.7" right="0.7" top="0.75" bottom="0.75" header="0.3" footer="0.3"/>
  <pageSetup paperSize="9" orientation="portrait" verticalDpi="0" r:id="rId1"/>
  <ignoredErrors>
    <ignoredError sqref="B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8B78-F31D-4BB5-86EC-3A591B86D494}">
  <dimension ref="A1:I47"/>
  <sheetViews>
    <sheetView workbookViewId="0">
      <selection activeCell="A6" sqref="A6"/>
    </sheetView>
  </sheetViews>
  <sheetFormatPr defaultRowHeight="15" x14ac:dyDescent="0.25"/>
  <cols>
    <col min="1" max="1" width="12.140625" customWidth="1"/>
    <col min="2" max="2" width="11.7109375" style="31" customWidth="1"/>
  </cols>
  <sheetData>
    <row r="1" spans="1:9" x14ac:dyDescent="0.25">
      <c r="A1" s="2" t="s">
        <v>85</v>
      </c>
    </row>
    <row r="3" spans="1:9" ht="18.75" x14ac:dyDescent="0.3">
      <c r="A3" s="26" t="s">
        <v>0</v>
      </c>
      <c r="B3" s="26"/>
      <c r="C3" s="26"/>
      <c r="D3" s="26"/>
      <c r="E3" s="26"/>
      <c r="F3" s="26"/>
      <c r="G3" s="26"/>
      <c r="H3" s="26"/>
    </row>
    <row r="4" spans="1:9" x14ac:dyDescent="0.25">
      <c r="A4" t="s">
        <v>33</v>
      </c>
    </row>
    <row r="5" spans="1:9" x14ac:dyDescent="0.25">
      <c r="A5" s="38" t="s">
        <v>8</v>
      </c>
      <c r="B5" t="str">
        <f ca="1">MID(CELL("filename"),SEARCH("[",CELL("filename"))+1, SEARCH("]",CELL("filename"))-SEARCH("[",CELL("filename"))-1)</f>
        <v>y01-1.01.xlsx</v>
      </c>
    </row>
    <row r="7" spans="1:9" x14ac:dyDescent="0.25">
      <c r="A7" s="15" t="s">
        <v>52</v>
      </c>
      <c r="F7" s="35" t="s">
        <v>90</v>
      </c>
      <c r="H7" t="s">
        <v>87</v>
      </c>
      <c r="I7" t="s">
        <v>99</v>
      </c>
    </row>
    <row r="8" spans="1:9" x14ac:dyDescent="0.25">
      <c r="A8" t="s">
        <v>47</v>
      </c>
      <c r="B8" s="29" t="str">
        <f ca="1">CONCATENATE(B14," ", "template http://yara.ca - ",B5," ")</f>
        <v xml:space="preserve">0001 template http://yara.ca - y01-1.01.xlsx </v>
      </c>
      <c r="C8" s="29"/>
      <c r="D8" s="29"/>
      <c r="E8" s="29"/>
      <c r="F8">
        <f ca="1">LEN(B8)</f>
        <v>45</v>
      </c>
      <c r="G8" s="34"/>
      <c r="H8" t="s">
        <v>88</v>
      </c>
      <c r="I8" t="s">
        <v>100</v>
      </c>
    </row>
    <row r="9" spans="1:9" x14ac:dyDescent="0.25">
      <c r="A9" t="s">
        <v>48</v>
      </c>
      <c r="B9" s="29" t="str">
        <f>CONCATENATE(B14," ", B15, B16, B17,B18,C47," ",B39)</f>
        <v>0001 11139EA74E VE7AB Arnie,</v>
      </c>
      <c r="C9" s="29"/>
      <c r="D9" s="29"/>
      <c r="E9" s="29"/>
      <c r="F9">
        <f>LEN(B9)</f>
        <v>28</v>
      </c>
      <c r="G9" s="34"/>
      <c r="H9" s="34"/>
      <c r="I9" s="34"/>
    </row>
    <row r="10" spans="1:9" x14ac:dyDescent="0.25">
      <c r="A10" t="s">
        <v>49</v>
      </c>
      <c r="B10" s="29" t="str">
        <f>CONCATENATE(B14,"  ",B40)</f>
        <v>0001  VY1PJB checked in, not available</v>
      </c>
      <c r="C10" s="29"/>
      <c r="D10" s="29"/>
      <c r="E10" s="29"/>
      <c r="F10">
        <f>LEN(B10)</f>
        <v>38</v>
      </c>
      <c r="G10" s="34"/>
      <c r="H10" s="34"/>
      <c r="I10" s="34"/>
    </row>
    <row r="13" spans="1:9" x14ac:dyDescent="0.25">
      <c r="A13" s="15" t="s">
        <v>50</v>
      </c>
    </row>
    <row r="14" spans="1:9" x14ac:dyDescent="0.25">
      <c r="A14" t="s">
        <v>93</v>
      </c>
      <c r="B14" s="32" t="s">
        <v>89</v>
      </c>
      <c r="C14" t="s">
        <v>94</v>
      </c>
    </row>
    <row r="15" spans="1:9" x14ac:dyDescent="0.25">
      <c r="A15" t="s">
        <v>29</v>
      </c>
      <c r="B15" s="36">
        <v>1</v>
      </c>
      <c r="C15" t="s">
        <v>56</v>
      </c>
    </row>
    <row r="16" spans="1:9" x14ac:dyDescent="0.25">
      <c r="A16" t="s">
        <v>35</v>
      </c>
      <c r="B16" s="32" t="s">
        <v>58</v>
      </c>
      <c r="C16" t="s">
        <v>59</v>
      </c>
    </row>
    <row r="17" spans="1:6" x14ac:dyDescent="0.25">
      <c r="A17" t="s">
        <v>36</v>
      </c>
      <c r="B17" s="32" t="s">
        <v>58</v>
      </c>
      <c r="C17" t="s">
        <v>60</v>
      </c>
    </row>
    <row r="18" spans="1:6" x14ac:dyDescent="0.25">
      <c r="A18" t="s">
        <v>12</v>
      </c>
      <c r="B18" s="32" t="s">
        <v>80</v>
      </c>
      <c r="C18" t="s">
        <v>59</v>
      </c>
    </row>
    <row r="19" spans="1:6" x14ac:dyDescent="0.25">
      <c r="A19" t="s">
        <v>4</v>
      </c>
      <c r="B19" s="32" t="s">
        <v>32</v>
      </c>
      <c r="C19" t="s">
        <v>61</v>
      </c>
      <c r="E19">
        <f>IF(B19="y",1,0)</f>
        <v>0</v>
      </c>
      <c r="F19">
        <v>1</v>
      </c>
    </row>
    <row r="20" spans="1:6" x14ac:dyDescent="0.25">
      <c r="B20" s="32" t="s">
        <v>32</v>
      </c>
      <c r="C20" t="s">
        <v>62</v>
      </c>
      <c r="E20">
        <f t="shared" ref="E20:E38" si="0">IF(B20="y",1,0)</f>
        <v>0</v>
      </c>
      <c r="F20">
        <v>2</v>
      </c>
    </row>
    <row r="21" spans="1:6" x14ac:dyDescent="0.25">
      <c r="A21" t="s">
        <v>5</v>
      </c>
      <c r="B21" s="32" t="s">
        <v>86</v>
      </c>
      <c r="C21" t="s">
        <v>68</v>
      </c>
      <c r="E21">
        <f t="shared" si="0"/>
        <v>1</v>
      </c>
      <c r="F21">
        <v>3</v>
      </c>
    </row>
    <row r="22" spans="1:6" x14ac:dyDescent="0.25">
      <c r="A22" t="s">
        <v>6</v>
      </c>
      <c r="B22" s="32" t="s">
        <v>86</v>
      </c>
      <c r="C22" t="s">
        <v>69</v>
      </c>
      <c r="E22">
        <f t="shared" si="0"/>
        <v>1</v>
      </c>
      <c r="F22">
        <v>4</v>
      </c>
    </row>
    <row r="23" spans="1:6" x14ac:dyDescent="0.25">
      <c r="A23" t="s">
        <v>7</v>
      </c>
      <c r="B23" s="32" t="s">
        <v>86</v>
      </c>
      <c r="C23" t="s">
        <v>25</v>
      </c>
      <c r="E23">
        <f t="shared" si="0"/>
        <v>1</v>
      </c>
      <c r="F23">
        <v>5</v>
      </c>
    </row>
    <row r="24" spans="1:6" x14ac:dyDescent="0.25">
      <c r="B24" s="32" t="s">
        <v>86</v>
      </c>
      <c r="C24" t="s">
        <v>27</v>
      </c>
      <c r="E24">
        <f t="shared" si="0"/>
        <v>1</v>
      </c>
      <c r="F24">
        <v>6</v>
      </c>
    </row>
    <row r="25" spans="1:6" x14ac:dyDescent="0.25">
      <c r="B25" s="32" t="s">
        <v>32</v>
      </c>
      <c r="C25" t="s">
        <v>63</v>
      </c>
      <c r="E25">
        <f t="shared" si="0"/>
        <v>0</v>
      </c>
      <c r="F25">
        <v>7</v>
      </c>
    </row>
    <row r="26" spans="1:6" x14ac:dyDescent="0.25">
      <c r="B26" s="32" t="s">
        <v>32</v>
      </c>
      <c r="C26" t="s">
        <v>64</v>
      </c>
      <c r="E26">
        <f t="shared" si="0"/>
        <v>0</v>
      </c>
      <c r="F26">
        <v>8</v>
      </c>
    </row>
    <row r="27" spans="1:6" x14ac:dyDescent="0.25">
      <c r="B27" s="32" t="s">
        <v>86</v>
      </c>
      <c r="C27" t="s">
        <v>26</v>
      </c>
      <c r="E27">
        <f t="shared" si="0"/>
        <v>1</v>
      </c>
      <c r="F27">
        <v>9</v>
      </c>
    </row>
    <row r="28" spans="1:6" x14ac:dyDescent="0.25">
      <c r="B28" s="32" t="s">
        <v>32</v>
      </c>
      <c r="C28" t="s">
        <v>65</v>
      </c>
      <c r="E28">
        <f t="shared" si="0"/>
        <v>0</v>
      </c>
      <c r="F28">
        <v>10</v>
      </c>
    </row>
    <row r="29" spans="1:6" x14ac:dyDescent="0.25">
      <c r="B29" s="32" t="s">
        <v>32</v>
      </c>
      <c r="C29" t="s">
        <v>66</v>
      </c>
      <c r="E29">
        <f t="shared" si="0"/>
        <v>0</v>
      </c>
      <c r="F29">
        <v>11</v>
      </c>
    </row>
    <row r="30" spans="1:6" x14ac:dyDescent="0.25">
      <c r="B30" s="32" t="s">
        <v>86</v>
      </c>
      <c r="C30" t="s">
        <v>67</v>
      </c>
      <c r="E30">
        <f t="shared" si="0"/>
        <v>1</v>
      </c>
      <c r="F30">
        <v>12</v>
      </c>
    </row>
    <row r="31" spans="1:6" x14ac:dyDescent="0.25">
      <c r="B31" s="32" t="s">
        <v>86</v>
      </c>
      <c r="C31" t="s">
        <v>28</v>
      </c>
      <c r="E31">
        <f t="shared" si="0"/>
        <v>1</v>
      </c>
      <c r="F31">
        <v>13</v>
      </c>
    </row>
    <row r="32" spans="1:6" x14ac:dyDescent="0.25">
      <c r="B32" s="32" t="s">
        <v>86</v>
      </c>
      <c r="C32" t="s">
        <v>70</v>
      </c>
      <c r="E32">
        <f t="shared" si="0"/>
        <v>1</v>
      </c>
      <c r="F32">
        <v>14</v>
      </c>
    </row>
    <row r="33" spans="1:9" x14ac:dyDescent="0.25">
      <c r="B33" s="32" t="s">
        <v>32</v>
      </c>
      <c r="C33" t="s">
        <v>71</v>
      </c>
      <c r="E33">
        <f t="shared" si="0"/>
        <v>0</v>
      </c>
      <c r="F33">
        <v>15</v>
      </c>
    </row>
    <row r="34" spans="1:9" x14ac:dyDescent="0.25">
      <c r="B34" s="32" t="s">
        <v>32</v>
      </c>
      <c r="C34" t="s">
        <v>72</v>
      </c>
      <c r="E34">
        <f t="shared" si="0"/>
        <v>0</v>
      </c>
      <c r="F34">
        <v>16</v>
      </c>
    </row>
    <row r="35" spans="1:9" x14ac:dyDescent="0.25">
      <c r="B35" s="32" t="s">
        <v>86</v>
      </c>
      <c r="C35" t="s">
        <v>73</v>
      </c>
      <c r="E35">
        <f t="shared" si="0"/>
        <v>1</v>
      </c>
      <c r="F35">
        <v>17</v>
      </c>
    </row>
    <row r="36" spans="1:9" x14ac:dyDescent="0.25">
      <c r="B36" s="32" t="s">
        <v>86</v>
      </c>
      <c r="C36" t="s">
        <v>74</v>
      </c>
      <c r="E36">
        <f t="shared" si="0"/>
        <v>1</v>
      </c>
      <c r="F36">
        <v>18</v>
      </c>
    </row>
    <row r="37" spans="1:9" x14ac:dyDescent="0.25">
      <c r="B37" s="32" t="s">
        <v>86</v>
      </c>
      <c r="C37" t="s">
        <v>75</v>
      </c>
      <c r="E37">
        <f t="shared" si="0"/>
        <v>1</v>
      </c>
      <c r="F37">
        <v>19</v>
      </c>
    </row>
    <row r="38" spans="1:9" x14ac:dyDescent="0.25">
      <c r="B38" s="33" t="s">
        <v>32</v>
      </c>
      <c r="C38" t="s">
        <v>76</v>
      </c>
      <c r="E38">
        <f t="shared" si="0"/>
        <v>0</v>
      </c>
      <c r="F38">
        <v>20</v>
      </c>
      <c r="I38" t="s">
        <v>90</v>
      </c>
    </row>
    <row r="39" spans="1:9" x14ac:dyDescent="0.25">
      <c r="A39" t="s">
        <v>10</v>
      </c>
      <c r="B39" s="30" t="s">
        <v>91</v>
      </c>
      <c r="C39" s="30"/>
      <c r="D39" s="30"/>
      <c r="E39" t="s">
        <v>77</v>
      </c>
      <c r="I39">
        <f>LEN(B39)</f>
        <v>12</v>
      </c>
    </row>
    <row r="40" spans="1:9" x14ac:dyDescent="0.25">
      <c r="A40" t="s">
        <v>11</v>
      </c>
      <c r="B40" s="30" t="s">
        <v>92</v>
      </c>
      <c r="C40" s="30"/>
      <c r="D40" s="30"/>
      <c r="E40" t="s">
        <v>78</v>
      </c>
      <c r="I40">
        <f>LEN(B40)</f>
        <v>32</v>
      </c>
    </row>
    <row r="43" spans="1:9" x14ac:dyDescent="0.25">
      <c r="A43" t="s">
        <v>95</v>
      </c>
      <c r="D43" s="35" t="s">
        <v>90</v>
      </c>
      <c r="I43" s="2"/>
    </row>
    <row r="44" spans="1:9" x14ac:dyDescent="0.25">
      <c r="B44" t="str">
        <f>CONCATENATE("1",E19,E20,E21,E22,E23,E24,E25)</f>
        <v>10011110</v>
      </c>
      <c r="C44" t="str">
        <f>BIN2HEX(B44)</f>
        <v>9E</v>
      </c>
      <c r="D44">
        <f>LEN(B44)</f>
        <v>8</v>
      </c>
      <c r="F44" s="2"/>
    </row>
    <row r="45" spans="1:9" x14ac:dyDescent="0.25">
      <c r="B45" t="str">
        <f>CONCATENATE("1",E26,E27,E28,E29,E30,E31,E32)</f>
        <v>10100111</v>
      </c>
      <c r="C45" t="str">
        <f>BIN2HEX(B45)</f>
        <v>A7</v>
      </c>
      <c r="D45">
        <f>LEN(B45)</f>
        <v>8</v>
      </c>
    </row>
    <row r="46" spans="1:9" x14ac:dyDescent="0.25">
      <c r="B46" t="str">
        <f>CONCATENATE("1",E33,E34,E35,E36,E37,E38)</f>
        <v>1001110</v>
      </c>
      <c r="C46" t="str">
        <f>BIN2HEX(B46)</f>
        <v>4E</v>
      </c>
      <c r="D46">
        <f>LEN(B46)</f>
        <v>7</v>
      </c>
    </row>
    <row r="47" spans="1:9" x14ac:dyDescent="0.25">
      <c r="C47" t="str">
        <f>CONCATENATE(C44,C45,C46)</f>
        <v>9EA74E</v>
      </c>
    </row>
  </sheetData>
  <mergeCells count="6">
    <mergeCell ref="A3:H3"/>
    <mergeCell ref="B39:D39"/>
    <mergeCell ref="B40:D40"/>
    <mergeCell ref="B8:E8"/>
    <mergeCell ref="B9:E9"/>
    <mergeCell ref="B10:E10"/>
  </mergeCells>
  <pageMargins left="0.7" right="0.7" top="0.75" bottom="0.75" header="0.3" footer="0.3"/>
  <pageSetup paperSize="9" orientation="portrait" verticalDpi="0" r:id="rId1"/>
  <ignoredErrors>
    <ignoredError sqref="B16:B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E4F5-C086-47C8-A2F4-ACFD5BFF8DEC}">
  <dimension ref="A2:C30"/>
  <sheetViews>
    <sheetView workbookViewId="0"/>
  </sheetViews>
  <sheetFormatPr defaultRowHeight="15" x14ac:dyDescent="0.25"/>
  <sheetData>
    <row r="2" spans="1:3" x14ac:dyDescent="0.25">
      <c r="A2" t="s">
        <v>103</v>
      </c>
      <c r="B2" t="s">
        <v>104</v>
      </c>
      <c r="C2" t="s">
        <v>105</v>
      </c>
    </row>
    <row r="3" spans="1:3" x14ac:dyDescent="0.25">
      <c r="A3" t="s">
        <v>13</v>
      </c>
      <c r="B3">
        <v>1.01</v>
      </c>
      <c r="C3" t="s">
        <v>14</v>
      </c>
    </row>
    <row r="6" spans="1:3" x14ac:dyDescent="0.25">
      <c r="A6" t="s">
        <v>3</v>
      </c>
      <c r="B6" s="1">
        <v>1</v>
      </c>
      <c r="C6" t="s">
        <v>43</v>
      </c>
    </row>
    <row r="7" spans="1:3" x14ac:dyDescent="0.25">
      <c r="B7" s="1">
        <v>2</v>
      </c>
      <c r="C7" t="s">
        <v>22</v>
      </c>
    </row>
    <row r="8" spans="1:3" x14ac:dyDescent="0.25">
      <c r="B8" s="1">
        <v>3</v>
      </c>
      <c r="C8" t="s">
        <v>55</v>
      </c>
    </row>
    <row r="9" spans="1:3" x14ac:dyDescent="0.25">
      <c r="A9" t="s">
        <v>1</v>
      </c>
      <c r="B9" s="4">
        <v>1</v>
      </c>
      <c r="C9" t="s">
        <v>15</v>
      </c>
    </row>
    <row r="10" spans="1:3" x14ac:dyDescent="0.25">
      <c r="B10" s="4">
        <v>2</v>
      </c>
      <c r="C10" t="s">
        <v>16</v>
      </c>
    </row>
    <row r="11" spans="1:3" x14ac:dyDescent="0.25">
      <c r="B11" s="4">
        <v>3</v>
      </c>
      <c r="C11" t="s">
        <v>17</v>
      </c>
    </row>
    <row r="12" spans="1:3" x14ac:dyDescent="0.25">
      <c r="B12" s="4">
        <v>4</v>
      </c>
      <c r="C12" t="s">
        <v>18</v>
      </c>
    </row>
    <row r="13" spans="1:3" x14ac:dyDescent="0.25">
      <c r="B13" s="4">
        <v>5</v>
      </c>
      <c r="C13" t="s">
        <v>19</v>
      </c>
    </row>
    <row r="14" spans="1:3" x14ac:dyDescent="0.25">
      <c r="B14" s="4">
        <v>6</v>
      </c>
      <c r="C14" t="s">
        <v>20</v>
      </c>
    </row>
    <row r="15" spans="1:3" x14ac:dyDescent="0.25">
      <c r="B15" s="4">
        <v>7</v>
      </c>
      <c r="C15" t="s">
        <v>21</v>
      </c>
    </row>
    <row r="16" spans="1:3" x14ac:dyDescent="0.25">
      <c r="A16" t="s">
        <v>23</v>
      </c>
      <c r="B16" s="1">
        <v>1</v>
      </c>
      <c r="C16" t="s">
        <v>24</v>
      </c>
    </row>
    <row r="17" spans="1:3" x14ac:dyDescent="0.25">
      <c r="B17" s="1">
        <v>2</v>
      </c>
      <c r="C17" t="s">
        <v>25</v>
      </c>
    </row>
    <row r="18" spans="1:3" x14ac:dyDescent="0.25">
      <c r="B18" s="1">
        <v>3</v>
      </c>
      <c r="C18" t="s">
        <v>26</v>
      </c>
    </row>
    <row r="19" spans="1:3" x14ac:dyDescent="0.25">
      <c r="B19" s="1">
        <v>4</v>
      </c>
      <c r="C19" t="s">
        <v>27</v>
      </c>
    </row>
    <row r="20" spans="1:3" x14ac:dyDescent="0.25">
      <c r="B20" s="1">
        <v>5</v>
      </c>
      <c r="C20" t="s">
        <v>28</v>
      </c>
    </row>
    <row r="21" spans="1:3" x14ac:dyDescent="0.25">
      <c r="A21" t="s">
        <v>45</v>
      </c>
      <c r="B21" s="1">
        <v>1</v>
      </c>
      <c r="C21" t="s">
        <v>9</v>
      </c>
    </row>
    <row r="22" spans="1:3" x14ac:dyDescent="0.25">
      <c r="B22" s="1">
        <v>2</v>
      </c>
      <c r="C22" t="s">
        <v>7</v>
      </c>
    </row>
    <row r="23" spans="1:3" x14ac:dyDescent="0.25">
      <c r="B23" s="1">
        <v>3</v>
      </c>
      <c r="C23" t="s">
        <v>6</v>
      </c>
    </row>
    <row r="24" spans="1:3" x14ac:dyDescent="0.25">
      <c r="B24" s="1">
        <v>4</v>
      </c>
      <c r="C24" t="s">
        <v>46</v>
      </c>
    </row>
    <row r="25" spans="1:3" x14ac:dyDescent="0.25">
      <c r="B25" s="1">
        <v>5</v>
      </c>
      <c r="C25" t="s">
        <v>5</v>
      </c>
    </row>
    <row r="26" spans="1:3" x14ac:dyDescent="0.25">
      <c r="A26" t="s">
        <v>12</v>
      </c>
      <c r="B26" s="1">
        <v>1</v>
      </c>
      <c r="C26" t="s">
        <v>24</v>
      </c>
    </row>
    <row r="27" spans="1:3" x14ac:dyDescent="0.25">
      <c r="B27" s="1">
        <v>2</v>
      </c>
      <c r="C27" t="s">
        <v>25</v>
      </c>
    </row>
    <row r="28" spans="1:3" x14ac:dyDescent="0.25">
      <c r="B28" s="1">
        <v>3</v>
      </c>
      <c r="C28" t="s">
        <v>26</v>
      </c>
    </row>
    <row r="29" spans="1:3" x14ac:dyDescent="0.25">
      <c r="B29" s="1">
        <v>4</v>
      </c>
      <c r="C29" t="s">
        <v>27</v>
      </c>
    </row>
    <row r="30" spans="1:3" x14ac:dyDescent="0.25">
      <c r="B30" s="1">
        <v>5</v>
      </c>
      <c r="C30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Print Report</vt:lpstr>
      <vt:lpstr>Receiver input</vt:lpstr>
      <vt:lpstr>Sender Input</vt:lpstr>
      <vt:lpstr>Lookup Tables</vt:lpstr>
      <vt:lpstr>Print_Page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Privett</dc:creator>
  <cp:lastModifiedBy>George Privett</cp:lastModifiedBy>
  <cp:lastPrinted>2019-03-30T20:32:40Z</cp:lastPrinted>
  <dcterms:created xsi:type="dcterms:W3CDTF">2019-03-30T04:15:05Z</dcterms:created>
  <dcterms:modified xsi:type="dcterms:W3CDTF">2019-04-01T14:31:28Z</dcterms:modified>
</cp:coreProperties>
</file>